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rsch/Documents/Dropbox/Aulas/Excel/fichiers/tableaux/"/>
    </mc:Choice>
  </mc:AlternateContent>
  <xr:revisionPtr revIDLastSave="0" documentId="13_ncr:1_{9E5D4AAE-0BC4-5642-937A-0D649E47DA5F}" xr6:coauthVersionLast="45" xr6:coauthVersionMax="45" xr10:uidLastSave="{00000000-0000-0000-0000-000000000000}"/>
  <bookViews>
    <workbookView xWindow="1100" yWindow="1200" windowWidth="22340" windowHeight="11620" activeTab="3" xr2:uid="{392131E0-CF21-844C-8E16-A9DF15D63DCD}"/>
  </bookViews>
  <sheets>
    <sheet name="Feuil1" sheetId="1" r:id="rId1"/>
    <sheet name="Stats" sheetId="2" r:id="rId2"/>
    <sheet name="Dates" sheetId="3" r:id="rId3"/>
    <sheet name="Tests" sheetId="4" r:id="rId4"/>
    <sheet name="Prêts" sheetId="5" r:id="rId5"/>
  </sheets>
  <definedNames>
    <definedName name="PrixKM">Tests!$B$1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4" l="1"/>
  <c r="E8" i="4"/>
  <c r="B6" i="5"/>
  <c r="E3" i="5"/>
  <c r="D4" i="5"/>
  <c r="B5" i="5"/>
  <c r="C2" i="5"/>
  <c r="B14" i="4"/>
  <c r="H4" i="4"/>
  <c r="H5" i="4"/>
  <c r="B13" i="4"/>
  <c r="B18" i="4"/>
  <c r="G5" i="4"/>
  <c r="G4" i="4"/>
  <c r="H3" i="4"/>
  <c r="B7" i="4"/>
  <c r="G3" i="4"/>
  <c r="B17" i="4"/>
  <c r="B8" i="4"/>
  <c r="B10" i="4"/>
  <c r="B11" i="4"/>
  <c r="B9" i="4"/>
  <c r="D5" i="3"/>
  <c r="B5" i="3"/>
  <c r="B3" i="3"/>
  <c r="B7" i="2"/>
  <c r="B5" i="2"/>
  <c r="B9" i="2"/>
  <c r="B4" i="3"/>
  <c r="B8" i="2"/>
  <c r="B6" i="2"/>
  <c r="B2" i="3"/>
  <c r="B1" i="3"/>
  <c r="E1" i="1"/>
  <c r="E2" i="1"/>
  <c r="E3" i="1"/>
  <c r="C2" i="1"/>
  <c r="C3" i="1"/>
  <c r="C1" i="1"/>
  <c r="E4" i="1"/>
</calcChain>
</file>

<file path=xl/sharedStrings.xml><?xml version="1.0" encoding="utf-8"?>
<sst xmlns="http://schemas.openxmlformats.org/spreadsheetml/2006/main" count="52" uniqueCount="52">
  <si>
    <t>Ecartype</t>
  </si>
  <si>
    <t>Ecartypep</t>
  </si>
  <si>
    <t>arrondi</t>
  </si>
  <si>
    <t>AUJOURDHUI</t>
  </si>
  <si>
    <t>DATE</t>
  </si>
  <si>
    <t>JOURS OUVR</t>
  </si>
  <si>
    <t xml:space="preserve">Fériés  </t>
  </si>
  <si>
    <t>No SEMAINE</t>
  </si>
  <si>
    <t>Moyenne</t>
  </si>
  <si>
    <t>JOURS</t>
  </si>
  <si>
    <t>début lundi</t>
  </si>
  <si>
    <t>début dimanche</t>
  </si>
  <si>
    <t>SOMME.SI</t>
  </si>
  <si>
    <t>NB.SI</t>
  </si>
  <si>
    <t>Prix KM</t>
  </si>
  <si>
    <t>Forfait</t>
  </si>
  <si>
    <t>Nom</t>
  </si>
  <si>
    <t>Service</t>
  </si>
  <si>
    <t>Début</t>
  </si>
  <si>
    <t>Fin</t>
  </si>
  <si>
    <t>KM Deb</t>
  </si>
  <si>
    <t>KM Fin</t>
  </si>
  <si>
    <t>KM</t>
  </si>
  <si>
    <t>Frais</t>
  </si>
  <si>
    <t>Jean Dupont</t>
  </si>
  <si>
    <t>Compta</t>
  </si>
  <si>
    <t>Regis Champs</t>
  </si>
  <si>
    <t>Ventes</t>
  </si>
  <si>
    <t>T. Otto</t>
  </si>
  <si>
    <t>SI</t>
  </si>
  <si>
    <t>SI (OU)</t>
  </si>
  <si>
    <t>Vente</t>
  </si>
  <si>
    <t>OU (*)</t>
  </si>
  <si>
    <t>SI (*)</t>
  </si>
  <si>
    <t>OU</t>
  </si>
  <si>
    <t>SOMME.SI (*)</t>
  </si>
  <si>
    <t>NB.SI (*)</t>
  </si>
  <si>
    <t>Taux annuel</t>
  </si>
  <si>
    <t>Montant</t>
  </si>
  <si>
    <t>Durée</t>
  </si>
  <si>
    <t>Mensualités</t>
  </si>
  <si>
    <t>Mensualité ?</t>
  </si>
  <si>
    <t>Montant ?</t>
  </si>
  <si>
    <t xml:space="preserve">Taux ? </t>
  </si>
  <si>
    <t>Attention</t>
  </si>
  <si>
    <t>Taux en pourcentage (format)</t>
  </si>
  <si>
    <t xml:space="preserve">Annualité </t>
  </si>
  <si>
    <t>Durée ?</t>
  </si>
  <si>
    <t>Durée, taux et valeur à payer dans la même unité (mois ou année)</t>
  </si>
  <si>
    <t>Résultats négatifs car déremboursement</t>
  </si>
  <si>
    <t>SI + JOURS</t>
  </si>
  <si>
    <t xml:space="preserve">SI + 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</si>
</sst>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€&quot;_);\(#,##0.00\ &quot;€&quot;\)"/>
    <numFmt numFmtId="8" formatCode="#,##0.00\ &quot;€&quot;_);[Red]\(#,##0.00\ &quot;€&quot;\)"/>
    <numFmt numFmtId="44" formatCode="_ * #,##0.00_)\ &quot;€&quot;_ ;_ * \(#,##0.00\)\ &quot;€&quot;_ ;_ * &quot;-&quot;??_)\ &quot;€&quot;_ ;_ @_ "/>
    <numFmt numFmtId="164" formatCode="#,##0.00\ &quot;€&quot;"/>
    <numFmt numFmtId="165" formatCode="_-* #,##0.00\ [$€-40C]_-;\-* #,##0.00\ [$€-40C]_-;_-* &quot;-&quot;??\ [$€-40C]_-;_-@_-"/>
    <numFmt numFmtId="166" formatCode="0.000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9"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2" borderId="0" xfId="0" applyFont="1" applyFill="1"/>
    <xf numFmtId="164" fontId="0" fillId="0" borderId="0" xfId="0" applyNumberFormat="1"/>
    <xf numFmtId="44" fontId="0" fillId="0" borderId="0" xfId="1" applyFont="1" applyAlignment="1">
      <alignment horizontal="left"/>
    </xf>
    <xf numFmtId="8" fontId="0" fillId="3" borderId="0" xfId="0" applyNumberFormat="1" applyFill="1"/>
    <xf numFmtId="165" fontId="0" fillId="0" borderId="0" xfId="0" applyNumberFormat="1"/>
    <xf numFmtId="10" fontId="0" fillId="0" borderId="0" xfId="2" applyNumberFormat="1" applyFont="1"/>
    <xf numFmtId="8" fontId="0" fillId="0" borderId="0" xfId="0" applyNumberFormat="1"/>
    <xf numFmtId="7" fontId="0" fillId="0" borderId="0" xfId="0" applyNumberFormat="1"/>
    <xf numFmtId="10" fontId="0" fillId="0" borderId="0" xfId="0" applyNumberFormat="1"/>
    <xf numFmtId="44" fontId="0" fillId="0" borderId="0" xfId="1" applyFont="1"/>
    <xf numFmtId="165" fontId="0" fillId="3" borderId="0" xfId="0" applyNumberFormat="1" applyFill="1"/>
    <xf numFmtId="0" fontId="0" fillId="0" borderId="0" xfId="0" applyNumberFormat="1"/>
    <xf numFmtId="164" fontId="0" fillId="0" borderId="0" xfId="1" applyNumberFormat="1" applyFont="1"/>
    <xf numFmtId="10" fontId="0" fillId="3" borderId="0" xfId="0" applyNumberFormat="1" applyFill="1"/>
    <xf numFmtId="166" fontId="0" fillId="3" borderId="0" xfId="0" applyNumberFormat="1" applyFill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7C77C-774C-B54A-8BA0-796BD2D27FC9}">
  <dimension ref="A1:E4"/>
  <sheetViews>
    <sheetView workbookViewId="0">
      <selection activeCell="C1" sqref="C1"/>
    </sheetView>
  </sheetViews>
  <sheetFormatPr defaultColWidth="10.8515625" defaultRowHeight="15" x14ac:dyDescent="0.2"/>
  <cols>
    <col min="3" max="3" width="11.8359375" customWidth="1"/>
    <col min="5" max="5" width="14.796875" customWidth="1"/>
  </cols>
  <sheetData>
    <row r="1" spans="1:5" x14ac:dyDescent="0.2">
      <c r="A1">
        <v>3</v>
      </c>
      <c r="B1">
        <v>2</v>
      </c>
      <c r="C1">
        <f>A1+B1</f>
        <v>5</v>
      </c>
      <c r="D1">
        <v>5</v>
      </c>
      <c r="E1">
        <f>SUM(A1,D1)</f>
        <v>8</v>
      </c>
    </row>
    <row r="2" spans="1:5" x14ac:dyDescent="0.2">
      <c r="A2">
        <v>6</v>
      </c>
      <c r="B2">
        <v>4</v>
      </c>
      <c r="C2">
        <f>A2+B2</f>
        <v>10</v>
      </c>
      <c r="D2">
        <v>6</v>
      </c>
      <c r="E2">
        <f t="shared" ref="E2:E3" si="0">SUM(A2,D2)</f>
        <v>12</v>
      </c>
    </row>
    <row r="3" spans="1:5" x14ac:dyDescent="0.2">
      <c r="A3">
        <v>10</v>
      </c>
      <c r="B3">
        <v>2</v>
      </c>
      <c r="C3">
        <f t="shared" ref="C3" si="1">A3+B3</f>
        <v>12</v>
      </c>
      <c r="D3">
        <v>7</v>
      </c>
      <c r="E3">
        <f t="shared" si="0"/>
        <v>17</v>
      </c>
    </row>
    <row r="4" spans="1:5" x14ac:dyDescent="0.2">
      <c r="E4">
        <f>SUM(A1:D3)</f>
        <v>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255FA-A83B-944E-ADB8-1FEFF47B4CB3}">
  <dimension ref="A1:E9"/>
  <sheetViews>
    <sheetView workbookViewId="0">
      <selection activeCell="D7" sqref="D7"/>
    </sheetView>
  </sheetViews>
  <sheetFormatPr defaultColWidth="10.8515625" defaultRowHeight="15" x14ac:dyDescent="0.2"/>
  <sheetData>
    <row r="1" spans="1:5" x14ac:dyDescent="0.2">
      <c r="A1">
        <v>2</v>
      </c>
      <c r="B1">
        <v>4</v>
      </c>
      <c r="C1">
        <v>8</v>
      </c>
      <c r="D1">
        <v>16</v>
      </c>
      <c r="E1">
        <v>32</v>
      </c>
    </row>
    <row r="2" spans="1:5" x14ac:dyDescent="0.2">
      <c r="A2">
        <v>4</v>
      </c>
      <c r="B2">
        <v>5</v>
      </c>
      <c r="C2">
        <v>12</v>
      </c>
      <c r="D2">
        <v>24</v>
      </c>
      <c r="E2">
        <v>48</v>
      </c>
    </row>
    <row r="3" spans="1:5" x14ac:dyDescent="0.2">
      <c r="A3">
        <v>6</v>
      </c>
      <c r="B3">
        <v>6.25</v>
      </c>
      <c r="C3">
        <v>18</v>
      </c>
      <c r="D3">
        <v>36</v>
      </c>
      <c r="E3">
        <v>72</v>
      </c>
    </row>
    <row r="4" spans="1:5" x14ac:dyDescent="0.2">
      <c r="A4">
        <v>8</v>
      </c>
      <c r="B4">
        <v>7.65</v>
      </c>
      <c r="C4">
        <v>27</v>
      </c>
      <c r="D4">
        <v>54</v>
      </c>
      <c r="E4">
        <v>108</v>
      </c>
    </row>
    <row r="5" spans="1:5" x14ac:dyDescent="0.2">
      <c r="B5">
        <f>SUM(B1:B4)</f>
        <v>22.9</v>
      </c>
    </row>
    <row r="6" spans="1:5" x14ac:dyDescent="0.2">
      <c r="A6" t="s">
        <v>0</v>
      </c>
      <c r="B6">
        <f>STDEV(A1:E4)</f>
        <v>27.476654684141934</v>
      </c>
    </row>
    <row r="7" spans="1:5" x14ac:dyDescent="0.2">
      <c r="A7" t="s">
        <v>1</v>
      </c>
      <c r="B7">
        <f>STDEVP(A1:E4)</f>
        <v>26.780930248966335</v>
      </c>
    </row>
    <row r="8" spans="1:5" x14ac:dyDescent="0.2">
      <c r="A8" t="s">
        <v>2</v>
      </c>
      <c r="B8">
        <f>MROUND(B4,0.5)</f>
        <v>7.5</v>
      </c>
    </row>
    <row r="9" spans="1:5" x14ac:dyDescent="0.2">
      <c r="A9" t="s">
        <v>8</v>
      </c>
      <c r="B9">
        <f>AVERAGE(A1:E4)</f>
        <v>24.895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4FD81-33C5-A243-BAAD-A95C074DE895}">
  <dimension ref="A1:G5"/>
  <sheetViews>
    <sheetView workbookViewId="0">
      <selection activeCell="D5" sqref="D5"/>
    </sheetView>
  </sheetViews>
  <sheetFormatPr defaultColWidth="10.8515625" defaultRowHeight="15" x14ac:dyDescent="0.2"/>
  <cols>
    <col min="1" max="1" width="12.69921875" customWidth="1"/>
  </cols>
  <sheetData>
    <row r="1" spans="1:7" x14ac:dyDescent="0.2">
      <c r="A1" t="s">
        <v>3</v>
      </c>
      <c r="B1" s="1">
        <f ca="1">TODAY()</f>
        <v>43759</v>
      </c>
    </row>
    <row r="2" spans="1:7" x14ac:dyDescent="0.2">
      <c r="A2" t="s">
        <v>4</v>
      </c>
      <c r="B2" s="2">
        <f>DATE(1900,1,1)</f>
        <v>1</v>
      </c>
    </row>
    <row r="3" spans="1:7" x14ac:dyDescent="0.2">
      <c r="A3" t="s">
        <v>9</v>
      </c>
      <c r="B3">
        <f>_xlfn.DAYS("31/5/2019","1/5/2019")</f>
        <v>30</v>
      </c>
    </row>
    <row r="4" spans="1:7" x14ac:dyDescent="0.2">
      <c r="A4" t="s">
        <v>5</v>
      </c>
      <c r="B4">
        <f>NETWORKDAYS("1/5/2019","31/5/2019",E4:G4)</f>
        <v>20</v>
      </c>
      <c r="D4" s="3" t="s">
        <v>6</v>
      </c>
      <c r="E4" s="1">
        <v>43586</v>
      </c>
      <c r="F4" s="1">
        <v>43593</v>
      </c>
      <c r="G4" s="1">
        <v>43615</v>
      </c>
    </row>
    <row r="5" spans="1:7" x14ac:dyDescent="0.2">
      <c r="A5" t="s">
        <v>7</v>
      </c>
      <c r="B5">
        <f>WEEKNUM("13/1/2019",2)</f>
        <v>2</v>
      </c>
      <c r="C5" t="s">
        <v>10</v>
      </c>
      <c r="D5">
        <f>WEEKNUM("13/1/2019",1)</f>
        <v>3</v>
      </c>
      <c r="E5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FD95F-555C-864E-B5B7-785773C2A3CA}">
  <dimension ref="A1:H18"/>
  <sheetViews>
    <sheetView tabSelected="1" topLeftCell="C1" workbookViewId="0">
      <selection activeCell="F5" sqref="F5"/>
    </sheetView>
  </sheetViews>
  <sheetFormatPr defaultColWidth="10.8515625" defaultRowHeight="15" x14ac:dyDescent="0.2"/>
  <cols>
    <col min="1" max="1" width="13.4375" customWidth="1"/>
    <col min="8" max="8" width="11.8359375" customWidth="1"/>
  </cols>
  <sheetData>
    <row r="1" spans="1:8" x14ac:dyDescent="0.2">
      <c r="A1" s="4" t="s">
        <v>14</v>
      </c>
      <c r="B1" s="5">
        <v>1.65</v>
      </c>
      <c r="C1" s="4" t="s">
        <v>15</v>
      </c>
      <c r="D1" s="5">
        <v>200</v>
      </c>
    </row>
    <row r="2" spans="1:8" x14ac:dyDescent="0.2">
      <c r="A2" s="4" t="s">
        <v>16</v>
      </c>
      <c r="B2" s="4" t="s">
        <v>17</v>
      </c>
      <c r="C2" s="4" t="s">
        <v>18</v>
      </c>
      <c r="D2" s="4" t="s">
        <v>19</v>
      </c>
      <c r="E2" s="4" t="s">
        <v>20</v>
      </c>
      <c r="F2" s="4" t="s">
        <v>21</v>
      </c>
      <c r="G2" s="4" t="s">
        <v>22</v>
      </c>
      <c r="H2" s="4" t="s">
        <v>23</v>
      </c>
    </row>
    <row r="3" spans="1:8" x14ac:dyDescent="0.2">
      <c r="A3" t="s">
        <v>24</v>
      </c>
      <c r="B3" t="s">
        <v>25</v>
      </c>
      <c r="C3" s="1">
        <v>43709</v>
      </c>
      <c r="D3" s="1">
        <v>43713</v>
      </c>
      <c r="E3">
        <v>7532</v>
      </c>
      <c r="F3">
        <v>10432</v>
      </c>
      <c r="G3">
        <f>F3-E3</f>
        <v>2900</v>
      </c>
      <c r="H3" s="6">
        <f>(F3-E3)*PrixKM</f>
        <v>4785</v>
      </c>
    </row>
    <row r="4" spans="1:8" x14ac:dyDescent="0.2">
      <c r="A4" t="s">
        <v>26</v>
      </c>
      <c r="B4" t="s">
        <v>27</v>
      </c>
      <c r="C4" s="1">
        <v>43710</v>
      </c>
      <c r="D4" s="1">
        <v>43710</v>
      </c>
      <c r="E4">
        <v>11230</v>
      </c>
      <c r="F4">
        <v>11580</v>
      </c>
      <c r="G4">
        <f t="shared" ref="G4:G5" si="0">F4-E4</f>
        <v>350</v>
      </c>
      <c r="H4" s="6">
        <f>(F4-E4)*PrixKM</f>
        <v>577.5</v>
      </c>
    </row>
    <row r="5" spans="1:8" x14ac:dyDescent="0.2">
      <c r="A5" t="s">
        <v>28</v>
      </c>
      <c r="B5" t="s">
        <v>31</v>
      </c>
      <c r="C5" s="1">
        <v>43711</v>
      </c>
      <c r="D5" s="1">
        <v>43713</v>
      </c>
      <c r="E5">
        <v>12100</v>
      </c>
      <c r="F5">
        <v>12520</v>
      </c>
      <c r="G5">
        <f t="shared" si="0"/>
        <v>420</v>
      </c>
      <c r="H5" s="6">
        <f>(F5-E5)*PrixKM</f>
        <v>693</v>
      </c>
    </row>
    <row r="7" spans="1:8" x14ac:dyDescent="0.2">
      <c r="A7" t="s">
        <v>29</v>
      </c>
      <c r="B7">
        <f>IF(H3&gt;1000,H3*1.1,H3)</f>
        <v>5263.5</v>
      </c>
      <c r="D7" t="s">
        <v>50</v>
      </c>
      <c r="E7" s="13">
        <f>IF(_xlfn.DAYS(D4,C4)&lt;2,$D$1,(F4-E4)*PrixKM)</f>
        <v>200</v>
      </c>
    </row>
    <row r="8" spans="1:8" x14ac:dyDescent="0.2">
      <c r="A8" t="s">
        <v>34</v>
      </c>
      <c r="B8" t="b">
        <f>OR(B4="Ventes",H4&gt;1000)</f>
        <v>1</v>
      </c>
      <c r="D8" t="s">
        <v>51</v>
      </c>
      <c r="E8">
        <f>IF(_xlfn.DAYS(D3,C3)&lt;2,
       $D$1,
       IF( (F3-E3)&gt;1000,
             (F3-E3)*PrixKM*1.1,
             (F3-E3)*PrixKM
         )
)</f>
        <v>5263.5</v>
      </c>
    </row>
    <row r="9" spans="1:8" x14ac:dyDescent="0.2">
      <c r="A9" t="s">
        <v>30</v>
      </c>
      <c r="B9">
        <f>IF(OR(B4="Ventes",H4&gt;1000),H4*1.1,H4)</f>
        <v>635.25</v>
      </c>
    </row>
    <row r="10" spans="1:8" x14ac:dyDescent="0.2">
      <c r="A10" t="s">
        <v>12</v>
      </c>
      <c r="B10">
        <f>SUMIF(G3:G5,"&gt;400",H3:H5)</f>
        <v>5478</v>
      </c>
    </row>
    <row r="11" spans="1:8" x14ac:dyDescent="0.2">
      <c r="A11" t="s">
        <v>13</v>
      </c>
      <c r="B11">
        <f>COUNTIF(G3:G5,"&gt;400")</f>
        <v>2</v>
      </c>
    </row>
    <row r="13" spans="1:8" x14ac:dyDescent="0.2">
      <c r="A13" t="s">
        <v>35</v>
      </c>
      <c r="B13">
        <f>SUMIF(B3:B5,"Vent*",H3:H5)</f>
        <v>1270.5</v>
      </c>
    </row>
    <row r="14" spans="1:8" x14ac:dyDescent="0.2">
      <c r="A14" t="s">
        <v>36</v>
      </c>
      <c r="B14">
        <f>COUNTIF(B3:B5,"vente*")</f>
        <v>2</v>
      </c>
    </row>
    <row r="17" spans="1:2" x14ac:dyDescent="0.2">
      <c r="A17" t="s">
        <v>32</v>
      </c>
      <c r="B17" t="b">
        <f>OR(B4="Vente*",H4&gt;1000)</f>
        <v>0</v>
      </c>
    </row>
    <row r="18" spans="1:2" x14ac:dyDescent="0.2">
      <c r="A18" t="s">
        <v>33</v>
      </c>
      <c r="B18">
        <f>IF(B6="Vente*",H6*1.1,H6)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AE57F-068B-964E-B5E9-542E48800247}">
  <dimension ref="A1:F10"/>
  <sheetViews>
    <sheetView workbookViewId="0">
      <selection activeCell="C2" sqref="C2"/>
    </sheetView>
  </sheetViews>
  <sheetFormatPr defaultColWidth="10.8515625" defaultRowHeight="15" x14ac:dyDescent="0.2"/>
  <cols>
    <col min="1" max="1" width="13.19140625" customWidth="1"/>
    <col min="2" max="3" width="15.78125" customWidth="1"/>
    <col min="4" max="4" width="14.30078125" customWidth="1"/>
    <col min="5" max="5" width="14.1796875" customWidth="1"/>
  </cols>
  <sheetData>
    <row r="1" spans="1:6" x14ac:dyDescent="0.2">
      <c r="B1" s="3" t="s">
        <v>41</v>
      </c>
      <c r="C1" s="3" t="s">
        <v>42</v>
      </c>
      <c r="D1" s="3" t="s">
        <v>47</v>
      </c>
      <c r="E1" s="3" t="s">
        <v>43</v>
      </c>
      <c r="F1" s="3"/>
    </row>
    <row r="2" spans="1:6" x14ac:dyDescent="0.2">
      <c r="A2" s="3" t="s">
        <v>38</v>
      </c>
      <c r="B2" s="8">
        <v>180000</v>
      </c>
      <c r="C2" s="14">
        <f>-PV(C3/12,C4*12,C5)</f>
        <v>174759.95879136238</v>
      </c>
      <c r="D2" s="13">
        <v>180000</v>
      </c>
      <c r="E2" s="13">
        <v>180000</v>
      </c>
    </row>
    <row r="3" spans="1:6" x14ac:dyDescent="0.2">
      <c r="A3" s="3" t="s">
        <v>37</v>
      </c>
      <c r="B3" s="9">
        <v>1.2E-2</v>
      </c>
      <c r="C3" s="12">
        <v>1.2E-2</v>
      </c>
      <c r="D3" s="12">
        <v>1.2E-2</v>
      </c>
      <c r="E3" s="17">
        <f>RATE(E4,-1*(E5*12),E2)</f>
        <v>8.2299977667530232E-3</v>
      </c>
    </row>
    <row r="4" spans="1:6" x14ac:dyDescent="0.2">
      <c r="A4" s="3" t="s">
        <v>39</v>
      </c>
      <c r="B4">
        <v>18</v>
      </c>
      <c r="C4">
        <v>18</v>
      </c>
      <c r="D4" s="18">
        <f>-NPER(D3,D5*12,D2)</f>
        <v>15.284442608688776</v>
      </c>
      <c r="E4" s="15">
        <v>18</v>
      </c>
    </row>
    <row r="5" spans="1:6" x14ac:dyDescent="0.2">
      <c r="A5" s="3" t="s">
        <v>40</v>
      </c>
      <c r="B5" s="7">
        <f>-PMT(B3/12,B4*12,B2)</f>
        <v>926.98579880866384</v>
      </c>
      <c r="C5" s="13">
        <v>900</v>
      </c>
      <c r="D5" s="13">
        <v>900</v>
      </c>
      <c r="E5" s="16">
        <v>900</v>
      </c>
    </row>
    <row r="6" spans="1:6" x14ac:dyDescent="0.2">
      <c r="A6" s="3" t="s">
        <v>46</v>
      </c>
      <c r="B6" s="7">
        <f>ABS(PMT(B3,B4,B2))</f>
        <v>11178.499620322718</v>
      </c>
      <c r="C6" s="10"/>
      <c r="D6" s="10"/>
      <c r="E6" s="10"/>
    </row>
    <row r="7" spans="1:6" x14ac:dyDescent="0.2">
      <c r="B7" s="11"/>
      <c r="C7" s="11"/>
      <c r="D7" s="11"/>
      <c r="E7" s="11"/>
    </row>
    <row r="8" spans="1:6" x14ac:dyDescent="0.2">
      <c r="A8" s="3" t="s">
        <v>44</v>
      </c>
      <c r="B8" t="s">
        <v>45</v>
      </c>
    </row>
    <row r="9" spans="1:6" x14ac:dyDescent="0.2">
      <c r="B9" t="s">
        <v>48</v>
      </c>
    </row>
    <row r="10" spans="1:6" x14ac:dyDescent="0.2">
      <c r="B10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Feuil1</vt:lpstr>
      <vt:lpstr>Stats</vt:lpstr>
      <vt:lpstr>Dates</vt:lpstr>
      <vt:lpstr>Tests</vt:lpstr>
      <vt:lpstr>Prêts</vt:lpstr>
      <vt:lpstr>PrixKM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Manuele Kirsch Pinheiro</dc:creator>
  <cp:lastModifiedBy>Manuele Kirsch Pinheiro</cp:lastModifiedBy>
  <dcterms:created xsi:type="dcterms:W3CDTF">2019-09-05T18:05:41Z</dcterms:created>
  <dcterms:modified xsi:type="dcterms:W3CDTF">2019-09-08T16:40:47Z</dcterms:modified>
</cp:coreProperties>
</file>